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d.docs.live.net/f86cf31dab8dac97/Public/"/>
    </mc:Choice>
  </mc:AlternateContent>
  <xr:revisionPtr revIDLastSave="0" documentId="8_{EF043AE4-C604-449A-96B8-20C405E0F581}" xr6:coauthVersionLast="45" xr6:coauthVersionMax="45" xr10:uidLastSave="{00000000-0000-0000-0000-000000000000}"/>
  <bookViews>
    <workbookView xWindow="0" yWindow="0" windowWidth="28800" windowHeight="15600" xr2:uid="{2E35D6BE-F9B5-4DD9-B58B-BCFA1C971917}"/>
  </bookViews>
  <sheets>
    <sheet name="Sizer" sheetId="1" r:id="rId1"/>
  </sheets>
  <definedNames>
    <definedName name="Amo_Rate">#REF!</definedName>
    <definedName name="Amortization">#REF!</definedName>
    <definedName name="Annual_Debt_Service">#REF!</definedName>
    <definedName name="Debt_Yield">#REF!</definedName>
    <definedName name="DSCR">#REF!</definedName>
    <definedName name="Ending_Balance">#REF!</definedName>
    <definedName name="Initial_Cap_Rate">#REF!</definedName>
    <definedName name="Initial_Int_Only_Period">#REF!</definedName>
    <definedName name="Initial_NOI">#REF!</definedName>
    <definedName name="Loan_Amount">#REF!</definedName>
    <definedName name="LTV">#REF!</definedName>
    <definedName name="Max_Refi_LTV">#REF!</definedName>
    <definedName name="Min_Refi_DSCR">#REF!</definedName>
    <definedName name="Pay_Rate">#REF!</definedName>
    <definedName name="Policy_Floor_Rate">#REF!</definedName>
    <definedName name="Principal_Reduction">#REF!</definedName>
    <definedName name="Rate_used_for_hyp_sensitization">#REF!</definedName>
    <definedName name="refi_amortization">#REF!</definedName>
    <definedName name="Term_Fixed_Period">#REF!</definedName>
    <definedName name="Traditional_amortization">#REF!</definedName>
    <definedName name="Traditional_max._LTV">#REF!</definedName>
    <definedName name="Traditional_min._DSCR">#REF!</definedName>
    <definedName name="Traditional_rate">#REF!</definedName>
    <definedName name="Valu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 l="1"/>
  <c r="H21" i="1" l="1"/>
  <c r="H25" i="1"/>
  <c r="H26" i="1"/>
  <c r="H27" i="1"/>
  <c r="H28" i="1"/>
  <c r="H24" i="1"/>
  <c r="J24" i="1" s="1"/>
  <c r="K24" i="1" s="1"/>
  <c r="I19" i="1"/>
  <c r="J19" i="1" s="1"/>
  <c r="K19" i="1" s="1"/>
  <c r="I16" i="1"/>
  <c r="J16" i="1" s="1"/>
  <c r="K16" i="1" s="1"/>
  <c r="J25" i="1" l="1"/>
  <c r="K25" i="1" s="1"/>
  <c r="H29" i="1"/>
  <c r="I29" i="1" s="1"/>
  <c r="I18" i="1"/>
  <c r="J18" i="1" l="1"/>
  <c r="K18" i="1" s="1"/>
  <c r="J27" i="1"/>
  <c r="E22" i="1"/>
  <c r="K27" i="1" l="1"/>
  <c r="E21" i="1"/>
  <c r="I20" i="1"/>
  <c r="J20" i="1" s="1"/>
  <c r="I17" i="1"/>
  <c r="J26" i="1"/>
  <c r="G14" i="1"/>
  <c r="G4" i="1"/>
  <c r="E10" i="1"/>
  <c r="E8" i="1"/>
  <c r="C4" i="1"/>
  <c r="E24" i="1"/>
  <c r="C24" i="1"/>
  <c r="C25" i="1" s="1"/>
  <c r="E25" i="1" l="1"/>
  <c r="I21" i="1"/>
  <c r="E5" i="1" s="1"/>
  <c r="K20" i="1"/>
  <c r="C5" i="1"/>
  <c r="C6" i="1" s="1"/>
  <c r="C7" i="1" s="1"/>
  <c r="C9" i="1" s="1"/>
  <c r="J28" i="1"/>
  <c r="E4" i="1"/>
  <c r="K26" i="1"/>
  <c r="J17" i="1"/>
  <c r="J21" i="1" s="1"/>
  <c r="E6" i="1" l="1"/>
  <c r="E7" i="1" s="1"/>
  <c r="E9" i="1" s="1"/>
  <c r="E11" i="1" s="1"/>
  <c r="E12" i="1" s="1"/>
  <c r="K28" i="1"/>
  <c r="K29" i="1" s="1"/>
  <c r="J29" i="1"/>
  <c r="C11" i="1"/>
  <c r="C12" i="1" s="1"/>
  <c r="C13" i="1" s="1"/>
  <c r="F5" i="1"/>
  <c r="K17" i="1"/>
  <c r="K21" i="1" s="1"/>
  <c r="C14" i="1" l="1"/>
  <c r="C26" i="1"/>
  <c r="E26" i="1"/>
  <c r="E13" i="1" l="1"/>
  <c r="E14" i="1" s="1"/>
  <c r="E15" i="1" s="1"/>
  <c r="C15" i="1"/>
  <c r="C19" i="1"/>
  <c r="C28" i="1" s="1"/>
  <c r="C29" i="1" s="1"/>
  <c r="E19" i="1" l="1"/>
  <c r="E28" i="1" s="1"/>
  <c r="E29" i="1" s="1"/>
  <c r="E30" i="1" s="1"/>
  <c r="E32" i="1" s="1"/>
  <c r="C32" i="1"/>
  <c r="C39" i="1"/>
  <c r="C33" i="1"/>
  <c r="C31" i="1"/>
  <c r="E39" i="1" l="1"/>
  <c r="E31" i="1"/>
  <c r="E33" i="1"/>
  <c r="E36" i="1" s="1"/>
  <c r="E37" i="1" s="1"/>
  <c r="C36" i="1"/>
  <c r="C37" i="1" s="1"/>
  <c r="C38" i="1" s="1"/>
  <c r="C35" i="1"/>
  <c r="C34" i="1"/>
  <c r="E35" i="1"/>
  <c r="E34" i="1"/>
  <c r="E38" i="1" l="1"/>
  <c r="C40" i="1"/>
  <c r="C41" i="1"/>
  <c r="E40" i="1"/>
  <c r="E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2" authorId="0" shapeId="0" xr:uid="{00000000-0006-0000-0000-000001000000}">
      <text>
        <r>
          <rPr>
            <sz val="10"/>
            <color rgb="FF000000"/>
            <rFont val="Arial"/>
            <family val="2"/>
          </rPr>
          <t>This may be different than the interest rate you pay on the loan. The lender will sometimes use an interest rate that is greater than actual, especially in low interest rate environments, to provide underwriting cushion in case interest rates increase.</t>
        </r>
      </text>
    </comment>
  </commentList>
</comments>
</file>

<file path=xl/sharedStrings.xml><?xml version="1.0" encoding="utf-8"?>
<sst xmlns="http://schemas.openxmlformats.org/spreadsheetml/2006/main" count="95" uniqueCount="83">
  <si>
    <t>Property Parameters</t>
  </si>
  <si>
    <t>Units</t>
  </si>
  <si>
    <t>Average Rent</t>
  </si>
  <si>
    <t>Potential Monthly Gross Income</t>
  </si>
  <si>
    <t>Potential Annual Gross Income</t>
  </si>
  <si>
    <t>Vacancy</t>
  </si>
  <si>
    <t>Effective Gross Income</t>
  </si>
  <si>
    <t>Operating Expense Ratio</t>
  </si>
  <si>
    <t>Operating Expenses</t>
  </si>
  <si>
    <t>Net Operating Income</t>
  </si>
  <si>
    <t>Estimated Capitalization Rate</t>
  </si>
  <si>
    <t>Indicated Direct Cap. Value</t>
  </si>
  <si>
    <t>Indicated Gross Rent Multiplier</t>
  </si>
  <si>
    <t>Lender Parameters</t>
  </si>
  <si>
    <t>Maximum Loan-to-Value (LTV)</t>
  </si>
  <si>
    <t>A</t>
  </si>
  <si>
    <t>Maximum Loan on Value</t>
  </si>
  <si>
    <t>Minimum Debt Service Coverage Ratio (DSCR)</t>
  </si>
  <si>
    <t>Amortization</t>
  </si>
  <si>
    <t>Loan Constant</t>
  </si>
  <si>
    <t>Implied Minimum Debt Yield</t>
  </si>
  <si>
    <t>B</t>
  </si>
  <si>
    <t>Maximum Loan on Cash Flow</t>
  </si>
  <si>
    <t>Maximum Loan (lesser of A or B)</t>
  </si>
  <si>
    <t>Maximum Loan (rounded)</t>
  </si>
  <si>
    <t>Desired Loan Amount</t>
  </si>
  <si>
    <t>LTV</t>
  </si>
  <si>
    <t>Monthly Debt Service</t>
  </si>
  <si>
    <t>Monthly Net Cash Flow</t>
  </si>
  <si>
    <t>Debt Service Coverage Ratio (DSCR)</t>
  </si>
  <si>
    <t>Market Proforma</t>
  </si>
  <si>
    <t>1 – 4 Bed Summary</t>
  </si>
  <si>
    <t>1 bed</t>
  </si>
  <si>
    <t>2 bed</t>
  </si>
  <si>
    <t>3 bed</t>
  </si>
  <si>
    <t>4 bed</t>
  </si>
  <si>
    <t>Median Rent</t>
  </si>
  <si>
    <t>25th – 75th Percentile</t>
  </si>
  <si>
    <t>10th – 90th Percentile</t>
  </si>
  <si>
    <t>Standard Deviation</t>
  </si>
  <si>
    <t>Sample Size</t>
  </si>
  <si>
    <t>Search Radius</t>
  </si>
  <si>
    <t>Unit Mix</t>
  </si>
  <si>
    <t>Count</t>
  </si>
  <si>
    <t>Total</t>
  </si>
  <si>
    <t>Median Mkt. Rent</t>
  </si>
  <si>
    <t>Total Rent</t>
  </si>
  <si>
    <t>Annualized</t>
  </si>
  <si>
    <t>Please contact Nick Schoch at 760-201-6758 or nick@nickschoch.com to discuss financing options.</t>
  </si>
  <si>
    <t>Cash on Cash Return</t>
  </si>
  <si>
    <t>Annual Debt Service (Principal + Interest)</t>
  </si>
  <si>
    <t>Principal Reduction Year 1</t>
  </si>
  <si>
    <t>Annual Net Cash Flow</t>
  </si>
  <si>
    <t>In Place</t>
  </si>
  <si>
    <t>Actual</t>
  </si>
  <si>
    <t>In Place Rent</t>
  </si>
  <si>
    <t>Average Rent/Unit</t>
  </si>
  <si>
    <t>Return on Equity</t>
  </si>
  <si>
    <t>Total Return</t>
  </si>
  <si>
    <t>Equity/Down Payment</t>
  </si>
  <si>
    <t>1 Bed</t>
  </si>
  <si>
    <t>2 Bed</t>
  </si>
  <si>
    <t>2.0 mi</t>
  </si>
  <si>
    <t>Studio</t>
  </si>
  <si>
    <t>3 Bed</t>
  </si>
  <si>
    <t>4 Bed</t>
  </si>
  <si>
    <t>$1,342 ±3%</t>
  </si>
  <si>
    <t>$1,443 ±2%</t>
  </si>
  <si>
    <t>$2,221 ±4%</t>
  </si>
  <si>
    <t>$2,679 ±3%</t>
  </si>
  <si>
    <t>$1,205 – 1,479</t>
  </si>
  <si>
    <t>$1,334 – 1,552</t>
  </si>
  <si>
    <t>$1,915 – 2,527</t>
  </si>
  <si>
    <t>$2,448 – 2,910</t>
  </si>
  <si>
    <t>$1,081 – 1,602</t>
  </si>
  <si>
    <t>$1,236 – 1,650</t>
  </si>
  <si>
    <t>$1,641 – 2,801</t>
  </si>
  <si>
    <t>$2,240 – 3,117</t>
  </si>
  <si>
    <t>0.75 mi</t>
  </si>
  <si>
    <t>1.0 mi</t>
  </si>
  <si>
    <t>123 Anywhere St., Anytown, AS 00000</t>
  </si>
  <si>
    <t>Underwriting Interest Rate*</t>
  </si>
  <si>
    <t>*Interest rate will vary based on borrower credit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</si>
</sst>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164" formatCode="&quot;$&quot;#,##0"/>
    <numFmt numFmtId="165" formatCode="_(&quot;$&quot;* #,##0_);_(&quot;$&quot;* \(#,##0\);_(&quot;$&quot;* &quot;-&quot;??_);_(@_)"/>
    <numFmt numFmtId="166" formatCode="#,##0.0"/>
    <numFmt numFmtId="167" formatCode="0.000%"/>
    <numFmt numFmtId="168" formatCode="0.0%"/>
    <numFmt numFmtId="169" formatCode="0.00&quot;x&quot;"/>
    <numFmt numFmtId="170" formatCode="0\ &quot;years&quot;"/>
    <numFmt numFmtId="171" formatCode="&quot;$&quot;#,##0.000"/>
    <numFmt numFmtId="172" formatCode="0%&quot; market&quot;"/>
    <numFmt numFmtId="173" formatCode="0%&quot; increase&quot;"/>
  </numFmts>
  <fonts count="15" x14ac:knownFonts="1">
    <font>
      <sz val="10"/>
      <color rgb="FF000000"/>
      <name val="Arial"/>
    </font>
    <font>
      <sz val="10"/>
      <name val="Arial"/>
      <family val="2"/>
    </font>
    <font>
      <sz val="15"/>
      <name val="Arial"/>
      <family val="2"/>
    </font>
    <font>
      <b/>
      <sz val="10"/>
      <name val="Arial"/>
      <family val="2"/>
    </font>
    <font>
      <sz val="8"/>
      <name val="Arial"/>
      <family val="2"/>
    </font>
    <font>
      <b/>
      <sz val="11"/>
      <name val="Arial"/>
      <family val="2"/>
    </font>
    <font>
      <sz val="20"/>
      <color rgb="FF000000"/>
      <name val="Arial"/>
      <family val="2"/>
    </font>
    <font>
      <sz val="10"/>
      <name val="Arial"/>
      <family val="2"/>
    </font>
    <font>
      <b/>
      <sz val="10"/>
      <name val="Arial"/>
      <family val="2"/>
    </font>
    <font>
      <sz val="10"/>
      <color rgb="FF000000"/>
      <name val="Arial"/>
      <family val="2"/>
    </font>
    <font>
      <b/>
      <sz val="10"/>
      <color rgb="FF000000"/>
      <name val="Arial"/>
      <family val="2"/>
    </font>
    <font>
      <sz val="10"/>
      <color rgb="FF000000"/>
      <name val="Arial"/>
      <family val="2"/>
    </font>
    <font>
      <sz val="8"/>
      <name val="Arial"/>
      <family val="2"/>
    </font>
    <font>
      <sz val="10"/>
      <color rgb="FF000000"/>
      <name val="Arial"/>
    </font>
    <font>
      <sz val="9"/>
      <name val="Arial"/>
      <family val="2"/>
    </font>
  </fonts>
  <fills count="4">
    <fill>
      <patternFill patternType="none"/>
    </fill>
    <fill>
      <patternFill patternType="gray125"/>
    </fill>
    <fill>
      <patternFill patternType="solid">
        <fgColor rgb="FFFFF2CC"/>
        <bgColor rgb="FFFFF2CC"/>
      </patternFill>
    </fill>
    <fill>
      <patternFill patternType="solid">
        <fgColor theme="7" tint="0.79998168889431442"/>
        <bgColor indexed="64"/>
      </patternFill>
    </fill>
  </fills>
  <borders count="6">
    <border>
      <left/>
      <right/>
      <top/>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9" fontId="11"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cellStyleXfs>
  <cellXfs count="70">
    <xf numFmtId="0" fontId="0" fillId="0" borderId="0" xfId="0" applyFont="1" applyAlignment="1"/>
    <xf numFmtId="0" fontId="1" fillId="0" borderId="0" xfId="0" applyFont="1" applyAlignment="1"/>
    <xf numFmtId="0" fontId="2" fillId="0" borderId="0" xfId="0" applyFont="1" applyAlignment="1"/>
    <xf numFmtId="164" fontId="1" fillId="0" borderId="0" xfId="0" applyNumberFormat="1" applyFont="1" applyAlignment="1"/>
    <xf numFmtId="0" fontId="1" fillId="0" borderId="0" xfId="0" applyFont="1" applyAlignment="1"/>
    <xf numFmtId="3" fontId="1" fillId="2" borderId="0" xfId="0" applyNumberFormat="1" applyFont="1" applyFill="1" applyAlignment="1">
      <alignment horizontal="right"/>
    </xf>
    <xf numFmtId="165" fontId="1" fillId="2" borderId="0" xfId="0" applyNumberFormat="1" applyFont="1" applyFill="1" applyAlignment="1">
      <alignment horizontal="right"/>
    </xf>
    <xf numFmtId="164" fontId="1" fillId="0" borderId="0" xfId="0" applyNumberFormat="1" applyFont="1" applyAlignment="1">
      <alignment horizontal="right"/>
    </xf>
    <xf numFmtId="10" fontId="1" fillId="2" borderId="0" xfId="0" applyNumberFormat="1" applyFont="1" applyFill="1" applyAlignment="1">
      <alignment horizontal="right"/>
    </xf>
    <xf numFmtId="9" fontId="1" fillId="2" borderId="0" xfId="0" applyNumberFormat="1" applyFont="1" applyFill="1" applyAlignment="1">
      <alignment horizontal="right"/>
    </xf>
    <xf numFmtId="10" fontId="1" fillId="2" borderId="0" xfId="0" applyNumberFormat="1" applyFont="1" applyFill="1" applyAlignment="1">
      <alignment horizontal="right"/>
    </xf>
    <xf numFmtId="0" fontId="1" fillId="0" borderId="0" xfId="0" applyFont="1" applyAlignment="1"/>
    <xf numFmtId="166" fontId="1" fillId="0" borderId="0" xfId="0" applyNumberFormat="1" applyFont="1" applyAlignment="1"/>
    <xf numFmtId="167" fontId="1" fillId="0" borderId="0" xfId="0" applyNumberFormat="1" applyFont="1" applyAlignment="1"/>
    <xf numFmtId="168" fontId="1" fillId="0" borderId="0" xfId="0" applyNumberFormat="1" applyFont="1" applyAlignment="1"/>
    <xf numFmtId="0" fontId="3" fillId="0" borderId="0" xfId="0" applyFont="1" applyAlignment="1"/>
    <xf numFmtId="0" fontId="4" fillId="0" borderId="0" xfId="0" applyFont="1" applyAlignment="1">
      <alignment horizontal="right"/>
    </xf>
    <xf numFmtId="169" fontId="1" fillId="0" borderId="0" xfId="0" applyNumberFormat="1" applyFont="1" applyAlignment="1"/>
    <xf numFmtId="169" fontId="1" fillId="2" borderId="0" xfId="0" applyNumberFormat="1" applyFont="1" applyFill="1" applyAlignment="1">
      <alignment horizontal="right"/>
    </xf>
    <xf numFmtId="167" fontId="1" fillId="2" borderId="0" xfId="0" applyNumberFormat="1" applyFont="1" applyFill="1" applyAlignment="1">
      <alignment horizontal="right"/>
    </xf>
    <xf numFmtId="170" fontId="1" fillId="2" borderId="0" xfId="0" applyNumberFormat="1" applyFont="1" applyFill="1" applyAlignment="1">
      <alignment horizontal="right"/>
    </xf>
    <xf numFmtId="167" fontId="1" fillId="0" borderId="0" xfId="0" applyNumberFormat="1" applyFont="1" applyAlignment="1">
      <alignment horizontal="right"/>
    </xf>
    <xf numFmtId="168" fontId="1" fillId="0" borderId="0" xfId="0" applyNumberFormat="1" applyFont="1" applyAlignment="1">
      <alignment horizontal="right"/>
    </xf>
    <xf numFmtId="0" fontId="1" fillId="0" borderId="1" xfId="0" applyFont="1" applyBorder="1" applyAlignment="1"/>
    <xf numFmtId="0" fontId="1" fillId="0" borderId="2" xfId="0" applyFont="1" applyBorder="1" applyAlignment="1"/>
    <xf numFmtId="0" fontId="5" fillId="0" borderId="1" xfId="0" applyFont="1" applyBorder="1" applyAlignment="1"/>
    <xf numFmtId="164" fontId="1" fillId="2" borderId="0" xfId="0" applyNumberFormat="1" applyFont="1" applyFill="1" applyAlignment="1"/>
    <xf numFmtId="169" fontId="1" fillId="0" borderId="0" xfId="0" applyNumberFormat="1" applyFont="1" applyAlignment="1"/>
    <xf numFmtId="0" fontId="6" fillId="0" borderId="0" xfId="0" applyFont="1" applyAlignment="1"/>
    <xf numFmtId="164" fontId="8" fillId="0" borderId="0" xfId="0" applyNumberFormat="1" applyFont="1" applyAlignment="1">
      <alignment horizontal="center"/>
    </xf>
    <xf numFmtId="0" fontId="8" fillId="0" borderId="0" xfId="0" applyFont="1" applyAlignment="1">
      <alignment horizontal="center"/>
    </xf>
    <xf numFmtId="0" fontId="10" fillId="0" borderId="0" xfId="0" applyFont="1" applyAlignment="1">
      <alignment horizontal="center" vertical="center" wrapText="1"/>
    </xf>
    <xf numFmtId="0" fontId="9" fillId="0" borderId="3" xfId="0" applyFont="1" applyBorder="1" applyAlignment="1">
      <alignment horizontal="center" vertical="center" wrapText="1"/>
    </xf>
    <xf numFmtId="6" fontId="9" fillId="0" borderId="3" xfId="0" applyNumberFormat="1" applyFont="1" applyBorder="1" applyAlignment="1">
      <alignment horizontal="center" vertical="center" wrapText="1"/>
    </xf>
    <xf numFmtId="0" fontId="9" fillId="0" borderId="3" xfId="0" applyFont="1" applyBorder="1" applyAlignment="1">
      <alignment horizontal="right" vertical="center" wrapText="1"/>
    </xf>
    <xf numFmtId="0" fontId="9" fillId="0" borderId="3" xfId="0" applyFont="1" applyFill="1" applyBorder="1" applyAlignment="1">
      <alignment horizontal="right" vertical="center" wrapText="1"/>
    </xf>
    <xf numFmtId="0" fontId="7" fillId="0" borderId="3" xfId="0" applyFont="1" applyBorder="1" applyAlignment="1">
      <alignment horizontal="center"/>
    </xf>
    <xf numFmtId="0" fontId="1" fillId="0" borderId="3" xfId="0" applyFont="1" applyBorder="1" applyAlignment="1"/>
    <xf numFmtId="6" fontId="1" fillId="0" borderId="3" xfId="0" applyNumberFormat="1" applyFont="1" applyBorder="1" applyAlignment="1"/>
    <xf numFmtId="0" fontId="7" fillId="0" borderId="3" xfId="0" applyFont="1" applyBorder="1" applyAlignment="1">
      <alignment horizontal="right"/>
    </xf>
    <xf numFmtId="0" fontId="8" fillId="0" borderId="3" xfId="0" applyFont="1" applyBorder="1" applyAlignment="1">
      <alignment horizontal="right"/>
    </xf>
    <xf numFmtId="0" fontId="8" fillId="0" borderId="3" xfId="0" applyFont="1" applyBorder="1" applyAlignment="1"/>
    <xf numFmtId="6" fontId="8" fillId="0" borderId="3" xfId="0" applyNumberFormat="1" applyFont="1" applyBorder="1" applyAlignment="1"/>
    <xf numFmtId="0" fontId="8" fillId="0" borderId="0" xfId="0" applyFont="1" applyAlignment="1"/>
    <xf numFmtId="164" fontId="1" fillId="0" borderId="0" xfId="0" applyNumberFormat="1" applyFont="1" applyBorder="1" applyAlignment="1">
      <alignment horizontal="right"/>
    </xf>
    <xf numFmtId="164" fontId="5" fillId="0" borderId="5" xfId="0" applyNumberFormat="1" applyFont="1" applyBorder="1" applyAlignment="1">
      <alignment horizontal="right"/>
    </xf>
    <xf numFmtId="0" fontId="1" fillId="0" borderId="5" xfId="0" applyFont="1" applyBorder="1" applyAlignment="1"/>
    <xf numFmtId="164" fontId="5" fillId="0" borderId="4" xfId="0" applyNumberFormat="1" applyFont="1" applyBorder="1" applyAlignment="1">
      <alignment horizontal="right"/>
    </xf>
    <xf numFmtId="164" fontId="1" fillId="0" borderId="0" xfId="0" applyNumberFormat="1" applyFont="1" applyFill="1" applyAlignment="1"/>
    <xf numFmtId="171" fontId="1" fillId="0" borderId="0" xfId="0" applyNumberFormat="1" applyFont="1" applyAlignment="1"/>
    <xf numFmtId="0" fontId="1" fillId="0" borderId="0" xfId="0" applyFont="1" applyAlignment="1">
      <alignment horizontal="left"/>
    </xf>
    <xf numFmtId="0" fontId="8" fillId="0" borderId="0" xfId="0" applyFont="1" applyAlignment="1">
      <alignment horizontal="left"/>
    </xf>
    <xf numFmtId="168" fontId="8" fillId="0" borderId="0" xfId="1" applyNumberFormat="1" applyFont="1" applyAlignment="1"/>
    <xf numFmtId="0" fontId="7" fillId="0" borderId="0" xfId="0" applyFont="1" applyAlignment="1">
      <alignment horizontal="left"/>
    </xf>
    <xf numFmtId="165" fontId="1" fillId="0" borderId="0" xfId="2" applyNumberFormat="1" applyFont="1" applyAlignment="1"/>
    <xf numFmtId="0" fontId="8" fillId="0" borderId="3" xfId="0" applyFont="1" applyBorder="1" applyAlignment="1">
      <alignment horizontal="center"/>
    </xf>
    <xf numFmtId="0" fontId="7" fillId="0" borderId="0" xfId="0" applyFont="1" applyAlignment="1"/>
    <xf numFmtId="172" fontId="12" fillId="0" borderId="0" xfId="0" applyNumberFormat="1" applyFont="1" applyAlignment="1">
      <alignment horizontal="left"/>
    </xf>
    <xf numFmtId="173" fontId="12" fillId="0" borderId="0" xfId="1" applyNumberFormat="1" applyFont="1" applyAlignment="1">
      <alignment horizontal="left"/>
    </xf>
    <xf numFmtId="6" fontId="1" fillId="3" borderId="3" xfId="0" applyNumberFormat="1" applyFont="1" applyFill="1" applyBorder="1" applyAlignment="1"/>
    <xf numFmtId="0" fontId="1" fillId="3" borderId="3" xfId="0" applyFont="1" applyFill="1" applyBorder="1" applyAlignment="1"/>
    <xf numFmtId="0" fontId="1" fillId="0" borderId="0" xfId="0" applyFont="1"/>
    <xf numFmtId="164" fontId="3" fillId="0" borderId="0" xfId="0" applyNumberFormat="1" applyFont="1" applyAlignment="1">
      <alignment horizontal="center"/>
    </xf>
    <xf numFmtId="164" fontId="1" fillId="0" borderId="0" xfId="0" applyNumberFormat="1" applyFont="1"/>
    <xf numFmtId="0" fontId="1" fillId="0" borderId="0" xfId="0" quotePrefix="1" applyFont="1"/>
    <xf numFmtId="0" fontId="3" fillId="0" borderId="0" xfId="0" applyFont="1"/>
    <xf numFmtId="6" fontId="3" fillId="0" borderId="0" xfId="0" applyNumberFormat="1" applyFont="1"/>
    <xf numFmtId="0" fontId="1" fillId="0" borderId="3" xfId="0" applyFont="1" applyFill="1" applyBorder="1" applyAlignment="1">
      <alignment horizontal="right"/>
    </xf>
    <xf numFmtId="0" fontId="14" fillId="0" borderId="0" xfId="0" applyFont="1" applyAlignment="1"/>
    <xf numFmtId="10" fontId="1" fillId="0" borderId="0" xfId="1" applyNumberFormat="1" applyFont="1" applyAlignment="1"/>
  </cellXfs>
  <cellStyles count="4">
    <cellStyle name="Currency" xfId="2" builtinId="4"/>
    <cellStyle name="Currency 2" xfId="3" xr:uid="{DFBD8B59-07B9-4EB9-99C0-7C2D4E0FEAB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942974</xdr:colOff>
      <xdr:row>0</xdr:row>
      <xdr:rowOff>279190</xdr:rowOff>
    </xdr:from>
    <xdr:to>
      <xdr:col>8</xdr:col>
      <xdr:colOff>1121322</xdr:colOff>
      <xdr:row>3</xdr:row>
      <xdr:rowOff>9525</xdr:rowOff>
    </xdr:to>
    <xdr:pic>
      <xdr:nvPicPr>
        <xdr:cNvPr id="2" name="Picture 1">
          <a:extLst>
            <a:ext uri="{FF2B5EF4-FFF2-40B4-BE49-F238E27FC236}">
              <a16:creationId xmlns:a16="http://schemas.microsoft.com/office/drawing/2014/main" id="{FAAA7E2F-43E9-4053-8100-0D38F909E4DB}"/>
            </a:ext>
          </a:extLst>
        </xdr:cNvPr>
        <xdr:cNvPicPr>
          <a:picLocks noChangeAspect="1"/>
        </xdr:cNvPicPr>
      </xdr:nvPicPr>
      <xdr:blipFill rotWithShape="1">
        <a:blip xmlns:r="http://schemas.openxmlformats.org/officeDocument/2006/relationships" r:embed="rId1"/>
        <a:srcRect b="21806"/>
        <a:stretch/>
      </xdr:blipFill>
      <xdr:spPr>
        <a:xfrm>
          <a:off x="6286499" y="279190"/>
          <a:ext cx="3331123" cy="4923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22"/>
  <sheetViews>
    <sheetView showGridLines="0" tabSelected="1" workbookViewId="0">
      <selection activeCell="B11" sqref="B11"/>
    </sheetView>
  </sheetViews>
  <sheetFormatPr defaultColWidth="14.42578125" defaultRowHeight="15.75" customHeight="1" x14ac:dyDescent="0.2"/>
  <cols>
    <col min="1" max="1" width="2.140625" customWidth="1"/>
    <col min="2" max="2" width="45.42578125" customWidth="1"/>
    <col min="3" max="3" width="14.42578125" customWidth="1"/>
    <col min="4" max="4" width="1.85546875" customWidth="1"/>
    <col min="5" max="5" width="16.28515625" bestFit="1" customWidth="1"/>
    <col min="7" max="7" width="19.42578125" customWidth="1"/>
    <col min="8" max="8" width="13.42578125" bestFit="1" customWidth="1"/>
    <col min="9" max="9" width="16.85546875" bestFit="1" customWidth="1"/>
    <col min="10" max="11" width="13.42578125" bestFit="1" customWidth="1"/>
  </cols>
  <sheetData>
    <row r="1" spans="1:27" ht="25.5" x14ac:dyDescent="0.35">
      <c r="B1" s="28" t="s">
        <v>80</v>
      </c>
    </row>
    <row r="3" spans="1:27" ht="18.75" x14ac:dyDescent="0.25">
      <c r="A3" s="1"/>
      <c r="B3" s="2" t="s">
        <v>0</v>
      </c>
      <c r="C3" s="29" t="s">
        <v>53</v>
      </c>
      <c r="D3" s="30"/>
      <c r="E3" s="29" t="s">
        <v>30</v>
      </c>
      <c r="F3" s="4"/>
      <c r="G3" s="4"/>
      <c r="H3" s="4"/>
      <c r="I3" s="4"/>
      <c r="J3" s="4"/>
      <c r="K3" s="4"/>
      <c r="L3" s="4"/>
      <c r="M3" s="4"/>
      <c r="N3" s="4"/>
      <c r="O3" s="4"/>
      <c r="P3" s="4"/>
      <c r="Q3" s="4"/>
      <c r="R3" s="4"/>
      <c r="S3" s="4"/>
      <c r="T3" s="4"/>
      <c r="U3" s="4"/>
      <c r="V3" s="4"/>
      <c r="W3" s="4"/>
      <c r="X3" s="4"/>
      <c r="Y3" s="4"/>
      <c r="Z3" s="4"/>
    </row>
    <row r="4" spans="1:27" ht="15.75" customHeight="1" x14ac:dyDescent="0.2">
      <c r="A4" s="1"/>
      <c r="B4" s="1" t="s">
        <v>1</v>
      </c>
      <c r="C4" s="5">
        <f>H21</f>
        <v>6</v>
      </c>
      <c r="D4" s="4"/>
      <c r="E4" s="5">
        <f>H21</f>
        <v>6</v>
      </c>
      <c r="F4" s="57">
        <v>1</v>
      </c>
      <c r="G4" s="43" t="str">
        <f>B1</f>
        <v>123 Anywhere St., Anytown, AS 00000</v>
      </c>
      <c r="M4" s="4"/>
      <c r="N4" s="4"/>
      <c r="O4" s="4"/>
      <c r="P4" s="4"/>
      <c r="Q4" s="4"/>
      <c r="R4" s="4"/>
      <c r="S4" s="4"/>
      <c r="T4" s="4"/>
      <c r="U4" s="4"/>
      <c r="V4" s="4"/>
      <c r="W4" s="4"/>
      <c r="X4" s="4"/>
      <c r="Y4" s="4"/>
      <c r="Z4" s="4"/>
    </row>
    <row r="5" spans="1:27" ht="15.75" customHeight="1" x14ac:dyDescent="0.2">
      <c r="A5" s="1"/>
      <c r="B5" s="1" t="s">
        <v>56</v>
      </c>
      <c r="C5" s="6">
        <f>+I29</f>
        <v>1265</v>
      </c>
      <c r="D5" s="4"/>
      <c r="E5" s="6">
        <f>+I21*(F4)</f>
        <v>1420</v>
      </c>
      <c r="F5" s="58">
        <f>E5/C5-1</f>
        <v>0.12252964426877466</v>
      </c>
      <c r="G5" s="31" t="s">
        <v>31</v>
      </c>
      <c r="H5" s="31" t="s">
        <v>32</v>
      </c>
      <c r="I5" s="31" t="s">
        <v>33</v>
      </c>
      <c r="J5" s="31" t="s">
        <v>34</v>
      </c>
      <c r="K5" s="31" t="s">
        <v>35</v>
      </c>
      <c r="L5" s="31" t="s">
        <v>63</v>
      </c>
      <c r="N5" s="4"/>
      <c r="O5" s="4"/>
      <c r="P5" s="4"/>
      <c r="Q5" s="4"/>
      <c r="R5" s="4"/>
      <c r="S5" s="4"/>
      <c r="T5" s="4"/>
      <c r="U5" s="4"/>
      <c r="V5" s="4"/>
      <c r="W5" s="4"/>
      <c r="X5" s="4"/>
      <c r="Y5" s="4"/>
      <c r="Z5" s="4"/>
      <c r="AA5" s="4"/>
    </row>
    <row r="6" spans="1:27" ht="15.75" customHeight="1" x14ac:dyDescent="0.2">
      <c r="A6" s="1"/>
      <c r="B6" s="1" t="s">
        <v>3</v>
      </c>
      <c r="C6" s="7">
        <f>C4*C5</f>
        <v>7590</v>
      </c>
      <c r="D6" s="4"/>
      <c r="E6" s="7">
        <f>E4*E5</f>
        <v>8520</v>
      </c>
      <c r="G6" s="34" t="s">
        <v>2</v>
      </c>
      <c r="H6" s="32" t="s">
        <v>66</v>
      </c>
      <c r="I6" s="32" t="s">
        <v>67</v>
      </c>
      <c r="J6" s="32" t="s">
        <v>68</v>
      </c>
      <c r="K6" s="32" t="s">
        <v>69</v>
      </c>
      <c r="L6" s="32"/>
      <c r="N6" s="4"/>
      <c r="O6" s="4"/>
      <c r="P6" s="4"/>
      <c r="Q6" s="4"/>
      <c r="R6" s="4"/>
      <c r="S6" s="4"/>
      <c r="T6" s="4"/>
      <c r="U6" s="4"/>
      <c r="V6" s="4"/>
      <c r="W6" s="4"/>
      <c r="X6" s="4"/>
      <c r="Y6" s="4"/>
      <c r="Z6" s="4"/>
      <c r="AA6" s="4"/>
    </row>
    <row r="7" spans="1:27" ht="15.75" customHeight="1" x14ac:dyDescent="0.2">
      <c r="A7" s="4"/>
      <c r="B7" s="4" t="s">
        <v>4</v>
      </c>
      <c r="C7" s="7">
        <f>C6*12</f>
        <v>91080</v>
      </c>
      <c r="D7" s="4"/>
      <c r="E7" s="7">
        <f>E6*12</f>
        <v>102240</v>
      </c>
      <c r="F7" s="4"/>
      <c r="G7" s="34" t="s">
        <v>36</v>
      </c>
      <c r="H7" s="33">
        <v>1395</v>
      </c>
      <c r="I7" s="33">
        <v>1420</v>
      </c>
      <c r="J7" s="33">
        <v>2295</v>
      </c>
      <c r="K7" s="33">
        <v>2698</v>
      </c>
      <c r="L7" s="33"/>
      <c r="N7" s="4"/>
      <c r="O7" s="4"/>
      <c r="P7" s="4"/>
      <c r="Q7" s="4"/>
      <c r="R7" s="4"/>
      <c r="S7" s="4"/>
      <c r="T7" s="4"/>
      <c r="U7" s="4"/>
      <c r="V7" s="4"/>
      <c r="W7" s="4"/>
      <c r="X7" s="4"/>
      <c r="Y7" s="4"/>
      <c r="Z7" s="4"/>
      <c r="AA7" s="4"/>
    </row>
    <row r="8" spans="1:27" ht="15.75" customHeight="1" x14ac:dyDescent="0.2">
      <c r="A8" s="4"/>
      <c r="B8" s="4" t="s">
        <v>5</v>
      </c>
      <c r="C8" s="8">
        <v>0.05</v>
      </c>
      <c r="D8" s="4"/>
      <c r="E8" s="10">
        <f>C8</f>
        <v>0.05</v>
      </c>
      <c r="F8" s="4"/>
      <c r="G8" s="34" t="s">
        <v>37</v>
      </c>
      <c r="H8" s="32" t="s">
        <v>70</v>
      </c>
      <c r="I8" s="32" t="s">
        <v>71</v>
      </c>
      <c r="J8" s="32" t="s">
        <v>72</v>
      </c>
      <c r="K8" s="32" t="s">
        <v>73</v>
      </c>
      <c r="L8" s="32"/>
      <c r="N8" s="4"/>
      <c r="O8" s="4"/>
      <c r="P8" s="4"/>
      <c r="Q8" s="4"/>
      <c r="R8" s="4"/>
      <c r="S8" s="4"/>
      <c r="T8" s="4"/>
      <c r="U8" s="4"/>
      <c r="V8" s="4"/>
      <c r="W8" s="4"/>
      <c r="X8" s="4"/>
      <c r="Y8" s="4"/>
      <c r="Z8" s="4"/>
      <c r="AA8" s="4"/>
    </row>
    <row r="9" spans="1:27" ht="15.75" customHeight="1" x14ac:dyDescent="0.2">
      <c r="A9" s="1"/>
      <c r="B9" s="1" t="s">
        <v>6</v>
      </c>
      <c r="C9" s="7">
        <f>C7*(1-C8)</f>
        <v>86526</v>
      </c>
      <c r="D9" s="4"/>
      <c r="E9" s="7">
        <f>E7*(1-E8)</f>
        <v>97128</v>
      </c>
      <c r="F9" s="4"/>
      <c r="G9" s="34" t="s">
        <v>38</v>
      </c>
      <c r="H9" s="32" t="s">
        <v>74</v>
      </c>
      <c r="I9" s="32" t="s">
        <v>75</v>
      </c>
      <c r="J9" s="32" t="s">
        <v>76</v>
      </c>
      <c r="K9" s="32" t="s">
        <v>77</v>
      </c>
      <c r="L9" s="32"/>
      <c r="N9" s="4"/>
      <c r="O9" s="4"/>
      <c r="P9" s="4"/>
      <c r="Q9" s="4"/>
      <c r="R9" s="4"/>
      <c r="S9" s="4"/>
      <c r="T9" s="4"/>
      <c r="U9" s="4"/>
      <c r="V9" s="4"/>
      <c r="W9" s="4"/>
      <c r="X9" s="4"/>
      <c r="Y9" s="4"/>
      <c r="Z9" s="4"/>
      <c r="AA9" s="4"/>
    </row>
    <row r="10" spans="1:27" ht="15.75" customHeight="1" x14ac:dyDescent="0.2">
      <c r="A10" s="1"/>
      <c r="B10" s="1" t="s">
        <v>7</v>
      </c>
      <c r="C10" s="9">
        <v>0.35</v>
      </c>
      <c r="D10" s="4"/>
      <c r="E10" s="9">
        <f>C10</f>
        <v>0.35</v>
      </c>
      <c r="F10" s="4"/>
      <c r="G10" s="34" t="s">
        <v>39</v>
      </c>
      <c r="H10" s="33">
        <v>204</v>
      </c>
      <c r="I10" s="33">
        <v>162</v>
      </c>
      <c r="J10" s="33">
        <v>453</v>
      </c>
      <c r="K10" s="33">
        <v>343</v>
      </c>
      <c r="L10" s="33"/>
      <c r="N10" s="4"/>
      <c r="O10" s="4"/>
      <c r="P10" s="4"/>
      <c r="Q10" s="4"/>
      <c r="R10" s="4"/>
      <c r="S10" s="4"/>
      <c r="T10" s="4"/>
      <c r="U10" s="4"/>
      <c r="V10" s="4"/>
      <c r="W10" s="4"/>
      <c r="X10" s="4"/>
      <c r="Y10" s="4"/>
      <c r="Z10" s="4"/>
      <c r="AA10" s="4"/>
    </row>
    <row r="11" spans="1:27" ht="15.75" customHeight="1" x14ac:dyDescent="0.2">
      <c r="A11" s="1"/>
      <c r="B11" s="1" t="s">
        <v>8</v>
      </c>
      <c r="C11" s="7">
        <f>C9*C10</f>
        <v>30284.1</v>
      </c>
      <c r="D11" s="4"/>
      <c r="E11" s="7">
        <f>E9*E10</f>
        <v>33994.799999999996</v>
      </c>
      <c r="F11" s="4"/>
      <c r="G11" s="34" t="s">
        <v>40</v>
      </c>
      <c r="H11" s="32">
        <v>27</v>
      </c>
      <c r="I11" s="32">
        <v>25</v>
      </c>
      <c r="J11" s="32">
        <v>33</v>
      </c>
      <c r="K11" s="32">
        <v>22</v>
      </c>
      <c r="L11" s="32"/>
      <c r="N11" s="4"/>
      <c r="O11" s="4"/>
      <c r="P11" s="4"/>
      <c r="Q11" s="4"/>
      <c r="R11" s="4"/>
      <c r="S11" s="4"/>
      <c r="T11" s="4"/>
      <c r="U11" s="4"/>
      <c r="V11" s="4"/>
      <c r="W11" s="4"/>
      <c r="X11" s="4"/>
      <c r="Y11" s="4"/>
      <c r="Z11" s="4"/>
      <c r="AA11" s="4"/>
    </row>
    <row r="12" spans="1:27" ht="15.75" customHeight="1" x14ac:dyDescent="0.2">
      <c r="A12" s="1"/>
      <c r="B12" s="1" t="s">
        <v>9</v>
      </c>
      <c r="C12" s="7">
        <f>C9-C11</f>
        <v>56241.9</v>
      </c>
      <c r="D12" s="4"/>
      <c r="E12" s="7">
        <f>E9-E11</f>
        <v>63133.200000000004</v>
      </c>
      <c r="F12" s="4"/>
      <c r="G12" s="34" t="s">
        <v>41</v>
      </c>
      <c r="H12" s="32" t="s">
        <v>62</v>
      </c>
      <c r="I12" s="32" t="s">
        <v>78</v>
      </c>
      <c r="J12" s="32" t="s">
        <v>79</v>
      </c>
      <c r="K12" s="32" t="s">
        <v>62</v>
      </c>
      <c r="L12" s="32"/>
      <c r="M12" s="4"/>
      <c r="N12" s="4"/>
      <c r="O12" s="4"/>
      <c r="P12" s="4"/>
      <c r="Q12" s="4"/>
      <c r="R12" s="4"/>
      <c r="S12" s="4"/>
      <c r="T12" s="4"/>
      <c r="U12" s="4"/>
      <c r="V12" s="4"/>
      <c r="W12" s="4"/>
      <c r="X12" s="4"/>
      <c r="Y12" s="4"/>
      <c r="Z12" s="4"/>
      <c r="AA12" s="4"/>
    </row>
    <row r="13" spans="1:27" ht="15.75" customHeight="1" x14ac:dyDescent="0.2">
      <c r="A13" s="1"/>
      <c r="B13" s="1" t="s">
        <v>10</v>
      </c>
      <c r="C13" s="10">
        <f>C12/1540000</f>
        <v>3.6520714285714288E-2</v>
      </c>
      <c r="D13" s="4"/>
      <c r="E13" s="10">
        <f>E12/C14</f>
        <v>4.0995584415584416E-2</v>
      </c>
      <c r="F13" s="4"/>
      <c r="G13" s="4"/>
      <c r="H13" s="4"/>
      <c r="I13" s="4"/>
      <c r="J13" s="4"/>
      <c r="K13" s="4"/>
      <c r="L13" s="4"/>
      <c r="M13" s="4"/>
      <c r="N13" s="4"/>
      <c r="O13" s="4"/>
      <c r="P13" s="4"/>
      <c r="Q13" s="4"/>
      <c r="R13" s="4"/>
      <c r="S13" s="4"/>
      <c r="T13" s="4"/>
      <c r="U13" s="4"/>
      <c r="V13" s="4"/>
      <c r="W13" s="4"/>
      <c r="X13" s="4"/>
      <c r="Y13" s="4"/>
      <c r="Z13" s="4"/>
    </row>
    <row r="14" spans="1:27" ht="15.75" customHeight="1" x14ac:dyDescent="0.2">
      <c r="A14" s="1"/>
      <c r="B14" s="1" t="s">
        <v>11</v>
      </c>
      <c r="C14" s="7">
        <f>ROUND(C12/C13,-3)</f>
        <v>1540000</v>
      </c>
      <c r="D14" s="4"/>
      <c r="E14" s="7">
        <f>ROUND(E12/E13,-3)</f>
        <v>1540000</v>
      </c>
      <c r="F14" s="4"/>
      <c r="G14" s="43" t="str">
        <f>B1</f>
        <v>123 Anywhere St., Anytown, AS 00000</v>
      </c>
      <c r="H14" s="4"/>
      <c r="I14" s="4"/>
      <c r="J14" s="4"/>
      <c r="K14" s="4"/>
      <c r="L14" s="4"/>
      <c r="M14" s="4"/>
      <c r="N14" s="4"/>
      <c r="O14" s="4"/>
      <c r="P14" s="4"/>
      <c r="Q14" s="4"/>
      <c r="R14" s="4"/>
      <c r="S14" s="4"/>
      <c r="T14" s="4"/>
      <c r="U14" s="4"/>
      <c r="V14" s="4"/>
      <c r="W14" s="4"/>
      <c r="X14" s="4"/>
      <c r="Y14" s="4"/>
      <c r="Z14" s="4"/>
    </row>
    <row r="15" spans="1:27" ht="15.75" customHeight="1" x14ac:dyDescent="0.2">
      <c r="A15" s="1"/>
      <c r="B15" s="11" t="s">
        <v>12</v>
      </c>
      <c r="C15" s="12">
        <f>C14/C7</f>
        <v>16.908212560386474</v>
      </c>
      <c r="D15" s="4"/>
      <c r="E15" s="12">
        <f>E14/E7</f>
        <v>15.062597809076681</v>
      </c>
      <c r="F15" s="4"/>
      <c r="G15" s="35" t="s">
        <v>42</v>
      </c>
      <c r="H15" s="36" t="s">
        <v>43</v>
      </c>
      <c r="I15" s="55" t="s">
        <v>45</v>
      </c>
      <c r="J15" s="36" t="s">
        <v>46</v>
      </c>
      <c r="K15" s="36" t="s">
        <v>47</v>
      </c>
      <c r="L15" s="4"/>
      <c r="M15" s="4"/>
      <c r="N15" s="4"/>
      <c r="O15" s="4"/>
      <c r="P15" s="4"/>
      <c r="Q15" s="4"/>
      <c r="R15" s="4"/>
      <c r="S15" s="4"/>
      <c r="T15" s="4"/>
      <c r="U15" s="4"/>
      <c r="V15" s="4"/>
      <c r="W15" s="4"/>
      <c r="X15" s="4"/>
      <c r="Y15" s="4"/>
      <c r="Z15" s="4"/>
    </row>
    <row r="16" spans="1:27" ht="15.75" customHeight="1" x14ac:dyDescent="0.2">
      <c r="A16" s="1"/>
      <c r="B16" s="1"/>
      <c r="C16" s="13"/>
      <c r="D16" s="4"/>
      <c r="E16" s="13"/>
      <c r="F16" s="4"/>
      <c r="G16" s="35" t="s">
        <v>63</v>
      </c>
      <c r="H16" s="60">
        <v>0</v>
      </c>
      <c r="I16" s="38">
        <f>INDEX($G$5:$L$12,MATCH("Median Rent",$G$5:$G$12,0),MATCH(G16,$G$5:$L$5,0))</f>
        <v>0</v>
      </c>
      <c r="J16" s="38">
        <f>I16*H16</f>
        <v>0</v>
      </c>
      <c r="K16" s="38">
        <f>J16*12</f>
        <v>0</v>
      </c>
      <c r="L16" s="4"/>
      <c r="M16" s="4"/>
      <c r="N16" s="4"/>
      <c r="O16" s="4"/>
      <c r="P16" s="4"/>
      <c r="Q16" s="4"/>
      <c r="R16" s="4"/>
      <c r="S16" s="4"/>
      <c r="T16" s="4"/>
      <c r="U16" s="4"/>
      <c r="V16" s="4"/>
      <c r="W16" s="4"/>
      <c r="X16" s="4"/>
      <c r="Y16" s="4"/>
      <c r="Z16" s="4"/>
    </row>
    <row r="17" spans="1:26" ht="18.75" x14ac:dyDescent="0.25">
      <c r="A17" s="1"/>
      <c r="B17" s="2" t="s">
        <v>13</v>
      </c>
      <c r="C17" s="14"/>
      <c r="D17" s="4"/>
      <c r="E17" s="14"/>
      <c r="F17" s="4"/>
      <c r="G17" s="35" t="s">
        <v>60</v>
      </c>
      <c r="H17" s="60">
        <v>0</v>
      </c>
      <c r="I17" s="38">
        <f>INDEX($G$5:$L$12,MATCH("Median Rent",$G$5:$G$12,0),MATCH(G17,$G$5:$L$5,0))</f>
        <v>1395</v>
      </c>
      <c r="J17" s="38">
        <f>I17*H17</f>
        <v>0</v>
      </c>
      <c r="K17" s="38">
        <f>J17*12</f>
        <v>0</v>
      </c>
      <c r="L17" s="4"/>
      <c r="M17" s="4"/>
      <c r="N17" s="4"/>
      <c r="O17" s="4"/>
      <c r="P17" s="4"/>
      <c r="Q17" s="4"/>
      <c r="R17" s="4"/>
      <c r="S17" s="4"/>
      <c r="T17" s="4"/>
      <c r="U17" s="4"/>
      <c r="V17" s="4"/>
      <c r="W17" s="4"/>
      <c r="X17" s="4"/>
      <c r="Y17" s="4"/>
      <c r="Z17" s="4"/>
    </row>
    <row r="18" spans="1:26" ht="15.75" customHeight="1" x14ac:dyDescent="0.2">
      <c r="A18" s="1"/>
      <c r="B18" s="15" t="s">
        <v>14</v>
      </c>
      <c r="C18" s="9">
        <v>0.8</v>
      </c>
      <c r="D18" s="4"/>
      <c r="E18" s="9">
        <v>0.8</v>
      </c>
      <c r="F18" s="4"/>
      <c r="G18" s="35" t="s">
        <v>61</v>
      </c>
      <c r="H18" s="60">
        <v>6</v>
      </c>
      <c r="I18" s="38">
        <f>INDEX($G$5:$L$12,MATCH("Median Rent",$G$5:$G$12,0),MATCH(G18,$G$5:$L$5,0))</f>
        <v>1420</v>
      </c>
      <c r="J18" s="38">
        <f>I18*H18</f>
        <v>8520</v>
      </c>
      <c r="K18" s="38">
        <f>J18*12</f>
        <v>102240</v>
      </c>
      <c r="L18" s="4"/>
      <c r="M18" s="4"/>
      <c r="N18" s="4"/>
      <c r="O18" s="4"/>
      <c r="P18" s="4"/>
      <c r="Q18" s="4"/>
      <c r="R18" s="4"/>
      <c r="S18" s="4"/>
      <c r="T18" s="4"/>
      <c r="U18" s="4"/>
      <c r="V18" s="4"/>
      <c r="W18" s="4"/>
      <c r="X18" s="4"/>
      <c r="Y18" s="4"/>
      <c r="Z18" s="4"/>
    </row>
    <row r="19" spans="1:26" ht="15.75" customHeight="1" x14ac:dyDescent="0.2">
      <c r="A19" s="16" t="s">
        <v>15</v>
      </c>
      <c r="B19" s="4" t="s">
        <v>16</v>
      </c>
      <c r="C19" s="7">
        <f>C14*C18</f>
        <v>1232000</v>
      </c>
      <c r="D19" s="4"/>
      <c r="E19" s="7">
        <f>E14*E18</f>
        <v>1232000</v>
      </c>
      <c r="F19" s="4"/>
      <c r="G19" s="67" t="s">
        <v>64</v>
      </c>
      <c r="H19" s="60">
        <v>0</v>
      </c>
      <c r="I19" s="38">
        <f>INDEX($G$5:$L$12,MATCH("Median Rent",$G$5:$G$12,0),MATCH(G19,$G$5:$L$5,0))</f>
        <v>2295</v>
      </c>
      <c r="J19" s="38">
        <f>I19*H19</f>
        <v>0</v>
      </c>
      <c r="K19" s="38">
        <f>J19*12</f>
        <v>0</v>
      </c>
      <c r="L19" s="4"/>
      <c r="M19" s="4"/>
      <c r="N19" s="4"/>
      <c r="O19" s="4"/>
      <c r="P19" s="4"/>
      <c r="Q19" s="4"/>
      <c r="R19" s="4"/>
      <c r="S19" s="4"/>
      <c r="T19" s="4"/>
      <c r="U19" s="4"/>
      <c r="V19" s="4"/>
      <c r="W19" s="4"/>
      <c r="X19" s="4"/>
      <c r="Y19" s="4"/>
      <c r="Z19" s="4"/>
    </row>
    <row r="20" spans="1:26" ht="15.75" customHeight="1" x14ac:dyDescent="0.2">
      <c r="A20" s="1"/>
      <c r="B20" s="1"/>
      <c r="C20" s="17"/>
      <c r="D20" s="4"/>
      <c r="E20" s="27"/>
      <c r="F20" s="4"/>
      <c r="G20" s="67" t="s">
        <v>65</v>
      </c>
      <c r="H20" s="60">
        <v>0</v>
      </c>
      <c r="I20" s="38">
        <f>INDEX($G$5:$L$12,MATCH("Median Rent",$G$5:$G$12,0),MATCH(G20,$G$5:$L$5,0))</f>
        <v>2698</v>
      </c>
      <c r="J20" s="38">
        <f>I20*H20</f>
        <v>0</v>
      </c>
      <c r="K20" s="38">
        <f>J20*12</f>
        <v>0</v>
      </c>
      <c r="L20" s="4"/>
      <c r="M20" s="4"/>
      <c r="N20" s="4"/>
      <c r="O20" s="4"/>
      <c r="P20" s="4"/>
      <c r="Q20" s="4"/>
      <c r="R20" s="4"/>
      <c r="S20" s="4"/>
      <c r="T20" s="4"/>
      <c r="U20" s="4"/>
      <c r="V20" s="4"/>
      <c r="W20" s="4"/>
      <c r="X20" s="4"/>
      <c r="Y20" s="4"/>
      <c r="Z20" s="4"/>
    </row>
    <row r="21" spans="1:26" ht="15.75" customHeight="1" x14ac:dyDescent="0.2">
      <c r="A21" s="4"/>
      <c r="B21" s="15" t="s">
        <v>17</v>
      </c>
      <c r="C21" s="18">
        <v>1.2</v>
      </c>
      <c r="D21" s="4"/>
      <c r="E21" s="18">
        <f>C21</f>
        <v>1.2</v>
      </c>
      <c r="F21" s="4"/>
      <c r="G21" s="40" t="s">
        <v>44</v>
      </c>
      <c r="H21" s="41">
        <f>SUM(H16:H20)</f>
        <v>6</v>
      </c>
      <c r="I21" s="42">
        <f>SUMPRODUCT(I16:I20,H16:H20)/H21</f>
        <v>1420</v>
      </c>
      <c r="J21" s="42">
        <f>SUM(J16:J20)</f>
        <v>8520</v>
      </c>
      <c r="K21" s="42">
        <f>SUM(K16:K20)</f>
        <v>102240</v>
      </c>
      <c r="L21" s="4"/>
      <c r="M21" s="4"/>
      <c r="N21" s="4"/>
      <c r="O21" s="4"/>
      <c r="P21" s="4"/>
      <c r="Q21" s="4"/>
      <c r="R21" s="4"/>
      <c r="S21" s="4"/>
      <c r="T21" s="4"/>
      <c r="U21" s="4"/>
      <c r="V21" s="4"/>
      <c r="W21" s="4"/>
      <c r="X21" s="4"/>
      <c r="Y21" s="4"/>
      <c r="Z21" s="4"/>
    </row>
    <row r="22" spans="1:26" ht="15.75" customHeight="1" x14ac:dyDescent="0.2">
      <c r="A22" s="4"/>
      <c r="B22" s="4" t="s">
        <v>81</v>
      </c>
      <c r="C22" s="19">
        <v>4.2500000000000003E-2</v>
      </c>
      <c r="D22" s="4"/>
      <c r="E22" s="19">
        <f>C22</f>
        <v>4.2500000000000003E-2</v>
      </c>
      <c r="F22" s="4"/>
      <c r="G22" s="4" t="s">
        <v>54</v>
      </c>
      <c r="H22" s="4"/>
      <c r="I22" s="4"/>
      <c r="J22" s="4"/>
      <c r="K22" s="4"/>
      <c r="L22" s="4"/>
      <c r="M22" s="4"/>
      <c r="N22" s="4"/>
      <c r="O22" s="4"/>
      <c r="P22" s="4"/>
      <c r="Q22" s="4"/>
      <c r="R22" s="4"/>
      <c r="S22" s="4"/>
      <c r="T22" s="4"/>
      <c r="U22" s="4"/>
      <c r="V22" s="4"/>
      <c r="W22" s="4"/>
      <c r="X22" s="4"/>
      <c r="Y22" s="4"/>
      <c r="Z22" s="4"/>
    </row>
    <row r="23" spans="1:26" ht="15.75" customHeight="1" x14ac:dyDescent="0.2">
      <c r="A23" s="4"/>
      <c r="B23" s="4" t="s">
        <v>18</v>
      </c>
      <c r="C23" s="20">
        <v>30</v>
      </c>
      <c r="D23" s="4"/>
      <c r="E23" s="20">
        <v>30</v>
      </c>
      <c r="F23" s="4"/>
      <c r="G23" s="35" t="s">
        <v>42</v>
      </c>
      <c r="H23" s="36" t="s">
        <v>43</v>
      </c>
      <c r="I23" s="55" t="s">
        <v>55</v>
      </c>
      <c r="J23" s="36" t="s">
        <v>46</v>
      </c>
      <c r="K23" s="36" t="s">
        <v>47</v>
      </c>
      <c r="L23" s="4"/>
      <c r="M23" s="4"/>
      <c r="N23" s="4"/>
      <c r="O23" s="4"/>
      <c r="P23" s="4"/>
      <c r="Q23" s="4"/>
      <c r="R23" s="4"/>
      <c r="S23" s="4"/>
      <c r="T23" s="4"/>
      <c r="U23" s="4"/>
      <c r="V23" s="4"/>
      <c r="W23" s="4"/>
      <c r="X23" s="4"/>
      <c r="Y23" s="4"/>
      <c r="Z23" s="4"/>
    </row>
    <row r="24" spans="1:26" ht="15.75" customHeight="1" x14ac:dyDescent="0.2">
      <c r="A24" s="4"/>
      <c r="B24" s="4" t="s">
        <v>19</v>
      </c>
      <c r="C24" s="21">
        <f>PMT(C22/12,C23*12,-1)*12</f>
        <v>5.9032786929538034E-2</v>
      </c>
      <c r="D24" s="4"/>
      <c r="E24" s="21">
        <f>PMT(E22/12,E23*12,-1)*12</f>
        <v>5.9032786929538034E-2</v>
      </c>
      <c r="F24" s="4"/>
      <c r="G24" s="35" t="s">
        <v>63</v>
      </c>
      <c r="H24" s="37">
        <f>H16</f>
        <v>0</v>
      </c>
      <c r="I24" s="59">
        <v>0</v>
      </c>
      <c r="J24" s="38">
        <f t="shared" ref="J24:J25" si="0">I24*H24</f>
        <v>0</v>
      </c>
      <c r="K24" s="38">
        <f t="shared" ref="K24:K25" si="1">J24*12</f>
        <v>0</v>
      </c>
      <c r="L24" s="4"/>
      <c r="M24" s="4"/>
      <c r="N24" s="4"/>
      <c r="O24" s="4"/>
      <c r="P24" s="4"/>
      <c r="Q24" s="4"/>
      <c r="R24" s="4"/>
      <c r="S24" s="4"/>
      <c r="T24" s="4"/>
      <c r="U24" s="4"/>
      <c r="V24" s="4"/>
      <c r="W24" s="4"/>
      <c r="X24" s="4"/>
      <c r="Y24" s="4"/>
      <c r="Z24" s="4"/>
    </row>
    <row r="25" spans="1:26" ht="15.75" customHeight="1" x14ac:dyDescent="0.2">
      <c r="A25" s="4"/>
      <c r="B25" s="4" t="s">
        <v>20</v>
      </c>
      <c r="C25" s="22">
        <f>C24*C21</f>
        <v>7.083934431544564E-2</v>
      </c>
      <c r="D25" s="4"/>
      <c r="E25" s="22">
        <f>E24*E21</f>
        <v>7.083934431544564E-2</v>
      </c>
      <c r="F25" s="4"/>
      <c r="G25" s="35" t="s">
        <v>60</v>
      </c>
      <c r="H25" s="37">
        <f t="shared" ref="H25:H28" si="2">H17</f>
        <v>0</v>
      </c>
      <c r="I25" s="59">
        <v>0</v>
      </c>
      <c r="J25" s="38">
        <f t="shared" si="0"/>
        <v>0</v>
      </c>
      <c r="K25" s="38">
        <f t="shared" si="1"/>
        <v>0</v>
      </c>
      <c r="L25" s="4"/>
      <c r="M25" s="4"/>
      <c r="N25" s="4"/>
      <c r="O25" s="4"/>
      <c r="P25" s="4"/>
      <c r="Q25" s="4"/>
      <c r="R25" s="4"/>
      <c r="S25" s="4"/>
      <c r="T25" s="4"/>
      <c r="U25" s="4"/>
      <c r="V25" s="4"/>
      <c r="W25" s="4"/>
      <c r="X25" s="4"/>
      <c r="Y25" s="4"/>
      <c r="Z25" s="4"/>
    </row>
    <row r="26" spans="1:26" ht="15.75" customHeight="1" x14ac:dyDescent="0.2">
      <c r="A26" s="16" t="s">
        <v>21</v>
      </c>
      <c r="B26" s="4" t="s">
        <v>22</v>
      </c>
      <c r="C26" s="7">
        <f>C12/C25</f>
        <v>793935.91998192947</v>
      </c>
      <c r="D26" s="4"/>
      <c r="E26" s="7">
        <f>E12/E25</f>
        <v>891216.60582951771</v>
      </c>
      <c r="F26" s="4"/>
      <c r="G26" s="35" t="s">
        <v>61</v>
      </c>
      <c r="H26" s="37">
        <f t="shared" si="2"/>
        <v>6</v>
      </c>
      <c r="I26" s="59">
        <f>7590/6</f>
        <v>1265</v>
      </c>
      <c r="J26" s="38">
        <f>I26*H26</f>
        <v>7590</v>
      </c>
      <c r="K26" s="38">
        <f>J26*12</f>
        <v>91080</v>
      </c>
      <c r="L26" s="4"/>
      <c r="M26" s="4"/>
      <c r="N26" s="4"/>
      <c r="O26" s="4"/>
      <c r="P26" s="4"/>
      <c r="Q26" s="4"/>
      <c r="R26" s="4"/>
      <c r="S26" s="4"/>
      <c r="T26" s="4"/>
      <c r="U26" s="4"/>
      <c r="V26" s="4"/>
      <c r="W26" s="4"/>
      <c r="X26" s="4"/>
      <c r="Y26" s="4"/>
      <c r="Z26" s="4"/>
    </row>
    <row r="27" spans="1:26" ht="15.75" customHeight="1" x14ac:dyDescent="0.2">
      <c r="A27" s="4"/>
      <c r="B27" s="4"/>
      <c r="C27" s="4"/>
      <c r="D27" s="4"/>
      <c r="E27" s="11"/>
      <c r="F27" s="4"/>
      <c r="G27" s="35" t="s">
        <v>64</v>
      </c>
      <c r="H27" s="37">
        <f t="shared" si="2"/>
        <v>0</v>
      </c>
      <c r="I27" s="59">
        <v>0</v>
      </c>
      <c r="J27" s="38">
        <f>I27*H27</f>
        <v>0</v>
      </c>
      <c r="K27" s="38">
        <f>J27*12</f>
        <v>0</v>
      </c>
      <c r="L27" s="4"/>
      <c r="M27" s="4"/>
      <c r="N27" s="4"/>
      <c r="O27" s="4"/>
      <c r="P27" s="4"/>
      <c r="Q27" s="4"/>
      <c r="R27" s="4"/>
      <c r="S27" s="4"/>
      <c r="T27" s="4"/>
      <c r="U27" s="4"/>
      <c r="V27" s="4"/>
      <c r="W27" s="4"/>
      <c r="X27" s="4"/>
      <c r="Y27" s="4"/>
      <c r="Z27" s="4"/>
    </row>
    <row r="28" spans="1:26" ht="15.75" customHeight="1" x14ac:dyDescent="0.2">
      <c r="A28" s="16"/>
      <c r="B28" s="23" t="s">
        <v>23</v>
      </c>
      <c r="C28" s="44">
        <f>MIN(C19,C26)</f>
        <v>793935.91998192947</v>
      </c>
      <c r="D28" s="4"/>
      <c r="E28" s="44">
        <f>MIN(E19,E26)</f>
        <v>891216.60582951771</v>
      </c>
      <c r="F28" s="4"/>
      <c r="G28" s="39" t="s">
        <v>65</v>
      </c>
      <c r="H28" s="37">
        <f t="shared" si="2"/>
        <v>0</v>
      </c>
      <c r="I28" s="59">
        <v>0</v>
      </c>
      <c r="J28" s="38">
        <f>I28*H28</f>
        <v>0</v>
      </c>
      <c r="K28" s="38">
        <f>J28*12</f>
        <v>0</v>
      </c>
      <c r="L28" s="4"/>
      <c r="M28" s="4"/>
      <c r="N28" s="4"/>
      <c r="O28" s="4"/>
      <c r="P28" s="4"/>
      <c r="Q28" s="4"/>
      <c r="R28" s="4"/>
      <c r="S28" s="4"/>
      <c r="T28" s="4"/>
      <c r="U28" s="4"/>
      <c r="V28" s="4"/>
      <c r="W28" s="4"/>
      <c r="X28" s="4"/>
      <c r="Y28" s="4"/>
      <c r="Z28" s="4"/>
    </row>
    <row r="29" spans="1:26" ht="15" x14ac:dyDescent="0.25">
      <c r="A29" s="24"/>
      <c r="B29" s="25" t="s">
        <v>24</v>
      </c>
      <c r="C29" s="45">
        <f>ROUNDDOWN(C28,-3)</f>
        <v>793000</v>
      </c>
      <c r="D29" s="46"/>
      <c r="E29" s="47">
        <f>ROUNDDOWN(E28,-3)</f>
        <v>891000</v>
      </c>
      <c r="F29" s="4"/>
      <c r="G29" s="40" t="s">
        <v>44</v>
      </c>
      <c r="H29" s="41">
        <f>SUM(H24:H28)</f>
        <v>6</v>
      </c>
      <c r="I29" s="42">
        <f>SUMPRODUCT(I24:I28,H24:H28)/H29</f>
        <v>1265</v>
      </c>
      <c r="J29" s="42">
        <f>SUM(J24:J28)</f>
        <v>7590</v>
      </c>
      <c r="K29" s="42">
        <f>SUM(K24:K28)</f>
        <v>91080</v>
      </c>
      <c r="L29" s="4"/>
      <c r="M29" s="4"/>
      <c r="N29" s="4"/>
      <c r="O29" s="4"/>
      <c r="P29" s="4"/>
      <c r="Q29" s="4"/>
      <c r="R29" s="4"/>
      <c r="S29" s="4"/>
      <c r="T29" s="4"/>
      <c r="U29" s="4"/>
      <c r="V29" s="4"/>
      <c r="W29" s="4"/>
      <c r="X29" s="4"/>
      <c r="Y29" s="4"/>
      <c r="Z29" s="4"/>
    </row>
    <row r="30" spans="1:26" ht="15.75" customHeight="1" x14ac:dyDescent="0.2">
      <c r="A30" s="4"/>
      <c r="B30" s="11" t="s">
        <v>25</v>
      </c>
      <c r="C30" s="26">
        <v>546000</v>
      </c>
      <c r="D30" s="4"/>
      <c r="E30" s="26">
        <f>E29</f>
        <v>891000</v>
      </c>
      <c r="F30" s="4"/>
      <c r="G30" s="4"/>
      <c r="H30" s="4"/>
      <c r="I30" s="4"/>
      <c r="J30" s="4"/>
      <c r="K30" s="4"/>
      <c r="L30" s="4"/>
      <c r="M30" s="4"/>
      <c r="N30" s="4"/>
      <c r="O30" s="4"/>
      <c r="P30" s="4"/>
      <c r="Q30" s="4"/>
      <c r="R30" s="4"/>
      <c r="S30" s="4"/>
      <c r="T30" s="4"/>
      <c r="U30" s="4"/>
      <c r="V30" s="4"/>
      <c r="W30" s="4"/>
      <c r="X30" s="4"/>
      <c r="Y30" s="4"/>
      <c r="Z30" s="4"/>
    </row>
    <row r="31" spans="1:26" ht="15.75" customHeight="1" x14ac:dyDescent="0.2">
      <c r="A31" s="11"/>
      <c r="B31" s="56" t="s">
        <v>59</v>
      </c>
      <c r="C31" s="48">
        <f>C14-C30</f>
        <v>994000</v>
      </c>
      <c r="D31" s="11"/>
      <c r="E31" s="48">
        <f>E14-E30</f>
        <v>649000</v>
      </c>
      <c r="F31" s="11"/>
      <c r="G31" s="4"/>
      <c r="H31" s="4"/>
      <c r="I31" s="4"/>
      <c r="J31" s="4"/>
      <c r="K31" s="4"/>
      <c r="L31" s="11"/>
      <c r="M31" s="11"/>
      <c r="N31" s="11"/>
      <c r="O31" s="11"/>
      <c r="P31" s="11"/>
      <c r="Q31" s="11"/>
      <c r="R31" s="11"/>
      <c r="S31" s="11"/>
      <c r="T31" s="11"/>
      <c r="U31" s="11"/>
      <c r="V31" s="11"/>
      <c r="W31" s="11"/>
      <c r="X31" s="11"/>
      <c r="Y31" s="11"/>
      <c r="Z31" s="11"/>
    </row>
    <row r="32" spans="1:26" ht="15.75" customHeight="1" x14ac:dyDescent="0.2">
      <c r="A32" s="4"/>
      <c r="B32" s="11" t="s">
        <v>26</v>
      </c>
      <c r="C32" s="14">
        <f>C30/C14</f>
        <v>0.35454545454545455</v>
      </c>
      <c r="D32" s="4"/>
      <c r="E32" s="14">
        <f>E30/E14</f>
        <v>0.57857142857142863</v>
      </c>
      <c r="F32" s="4"/>
      <c r="G32" s="4"/>
      <c r="H32" s="4"/>
      <c r="I32" s="4"/>
      <c r="J32" s="4"/>
      <c r="K32" s="4"/>
      <c r="L32" s="4"/>
      <c r="M32" s="4"/>
      <c r="N32" s="4"/>
      <c r="O32" s="4"/>
      <c r="P32" s="4"/>
      <c r="Q32" s="4"/>
      <c r="R32" s="4"/>
      <c r="S32" s="4"/>
      <c r="T32" s="4"/>
      <c r="U32" s="4"/>
      <c r="V32" s="4"/>
      <c r="W32" s="4"/>
      <c r="X32" s="4"/>
      <c r="Y32" s="4"/>
      <c r="Z32" s="4"/>
    </row>
    <row r="33" spans="1:26" ht="15.75" customHeight="1" x14ac:dyDescent="0.2">
      <c r="A33" s="4"/>
      <c r="B33" s="11" t="s">
        <v>27</v>
      </c>
      <c r="C33" s="3">
        <f>C30*C24/12</f>
        <v>2685.9918052939806</v>
      </c>
      <c r="D33" s="4"/>
      <c r="E33" s="3">
        <f>E30*E24/12</f>
        <v>4383.1844295181991</v>
      </c>
      <c r="F33" s="4"/>
      <c r="G33" s="61"/>
      <c r="H33" s="62"/>
      <c r="I33" s="62"/>
      <c r="J33" s="4"/>
      <c r="K33" s="4"/>
      <c r="L33" s="4"/>
      <c r="M33" s="4"/>
      <c r="N33" s="4"/>
      <c r="O33" s="4"/>
      <c r="P33" s="4"/>
      <c r="Q33" s="4"/>
      <c r="R33" s="4"/>
      <c r="S33" s="4"/>
      <c r="T33" s="4"/>
      <c r="U33" s="4"/>
      <c r="V33" s="4"/>
      <c r="W33" s="4"/>
      <c r="X33" s="4"/>
      <c r="Y33" s="4"/>
      <c r="Z33" s="4"/>
    </row>
    <row r="34" spans="1:26" ht="15.75" customHeight="1" x14ac:dyDescent="0.2">
      <c r="A34" s="4"/>
      <c r="B34" s="11" t="s">
        <v>28</v>
      </c>
      <c r="C34" s="3">
        <f>C12/12-C33</f>
        <v>2000.8331947060192</v>
      </c>
      <c r="D34" s="4"/>
      <c r="E34" s="3">
        <f>E12/12-E33</f>
        <v>877.9155704818013</v>
      </c>
      <c r="F34" s="4"/>
      <c r="G34" s="61"/>
      <c r="H34" s="63"/>
      <c r="I34" s="63"/>
      <c r="J34" s="11"/>
      <c r="K34" s="11"/>
      <c r="L34" s="4"/>
      <c r="M34" s="4"/>
      <c r="N34" s="4"/>
      <c r="O34" s="4"/>
      <c r="P34" s="4"/>
      <c r="Q34" s="4"/>
      <c r="R34" s="4"/>
      <c r="S34" s="4"/>
      <c r="T34" s="4"/>
      <c r="U34" s="4"/>
      <c r="V34" s="4"/>
      <c r="W34" s="4"/>
      <c r="X34" s="4"/>
      <c r="Y34" s="4"/>
      <c r="Z34" s="4"/>
    </row>
    <row r="35" spans="1:26" ht="15.75" customHeight="1" x14ac:dyDescent="0.2">
      <c r="A35" s="4"/>
      <c r="B35" s="11" t="s">
        <v>29</v>
      </c>
      <c r="C35" s="27">
        <f>C12/12/C33</f>
        <v>1.7449141098503942</v>
      </c>
      <c r="D35" s="4"/>
      <c r="E35" s="27">
        <f>E12/12/E33</f>
        <v>1.2002917250229195</v>
      </c>
      <c r="F35" s="4"/>
      <c r="G35" s="64"/>
      <c r="H35" s="63"/>
      <c r="I35" s="63"/>
      <c r="J35" s="4"/>
      <c r="K35" s="4"/>
      <c r="L35" s="4"/>
      <c r="M35" s="4"/>
      <c r="N35" s="4"/>
      <c r="O35" s="4"/>
      <c r="P35" s="4"/>
      <c r="Q35" s="4"/>
      <c r="R35" s="4"/>
      <c r="S35" s="4"/>
      <c r="T35" s="4"/>
      <c r="U35" s="4"/>
      <c r="V35" s="4"/>
      <c r="W35" s="4"/>
      <c r="X35" s="4"/>
      <c r="Y35" s="4"/>
      <c r="Z35" s="4"/>
    </row>
    <row r="36" spans="1:26" ht="15.75" customHeight="1" x14ac:dyDescent="0.2">
      <c r="A36" s="11"/>
      <c r="B36" s="11" t="s">
        <v>50</v>
      </c>
      <c r="C36" s="3">
        <f>C33*12</f>
        <v>32231.901663527766</v>
      </c>
      <c r="D36" s="11"/>
      <c r="E36" s="3">
        <f>E33*12</f>
        <v>52598.213154218392</v>
      </c>
      <c r="F36" s="11"/>
      <c r="G36" s="65"/>
      <c r="H36" s="66"/>
      <c r="I36" s="66"/>
      <c r="J36" s="4"/>
      <c r="K36" s="4"/>
      <c r="L36" s="11"/>
      <c r="M36" s="11"/>
      <c r="N36" s="11"/>
      <c r="O36" s="11"/>
      <c r="P36" s="11"/>
      <c r="Q36" s="11"/>
      <c r="R36" s="11"/>
      <c r="S36" s="11"/>
      <c r="T36" s="11"/>
      <c r="U36" s="11"/>
      <c r="V36" s="11"/>
      <c r="W36" s="11"/>
      <c r="X36" s="11"/>
      <c r="Y36" s="11"/>
      <c r="Z36" s="11"/>
    </row>
    <row r="37" spans="1:26" ht="15.75" customHeight="1" x14ac:dyDescent="0.2">
      <c r="A37" s="11"/>
      <c r="B37" s="11" t="s">
        <v>52</v>
      </c>
      <c r="C37" s="3">
        <f>C12-C36</f>
        <v>24009.998336472236</v>
      </c>
      <c r="D37" s="11"/>
      <c r="E37" s="3">
        <f>E12-E36</f>
        <v>10534.986845781612</v>
      </c>
      <c r="F37" s="11"/>
      <c r="G37" s="4"/>
      <c r="H37" s="4"/>
      <c r="I37" s="4"/>
      <c r="J37" s="4"/>
      <c r="K37" s="4"/>
      <c r="L37" s="11"/>
      <c r="M37" s="11"/>
      <c r="N37" s="11"/>
      <c r="O37" s="11"/>
      <c r="P37" s="11"/>
      <c r="Q37" s="11"/>
      <c r="R37" s="11"/>
      <c r="S37" s="11"/>
      <c r="T37" s="11"/>
      <c r="U37" s="11"/>
      <c r="V37" s="11"/>
      <c r="W37" s="11"/>
      <c r="X37" s="11"/>
      <c r="Y37" s="11"/>
      <c r="Z37" s="11"/>
    </row>
    <row r="38" spans="1:26" ht="15.75" customHeight="1" x14ac:dyDescent="0.2">
      <c r="A38" s="4"/>
      <c r="B38" s="43" t="s">
        <v>49</v>
      </c>
      <c r="C38" s="52">
        <f>C37/C31</f>
        <v>2.4154927903895611E-2</v>
      </c>
      <c r="D38" s="43"/>
      <c r="E38" s="52">
        <f>E37/E31</f>
        <v>1.6232645371004023E-2</v>
      </c>
      <c r="F38" s="4"/>
      <c r="G38" s="4"/>
      <c r="H38" s="4"/>
      <c r="I38" s="4"/>
      <c r="J38" s="4"/>
      <c r="K38" s="4"/>
      <c r="L38" s="4"/>
      <c r="M38" s="4"/>
      <c r="N38" s="4"/>
      <c r="O38" s="4"/>
      <c r="P38" s="4"/>
      <c r="Q38" s="4"/>
      <c r="R38" s="4"/>
      <c r="S38" s="4"/>
      <c r="T38" s="4"/>
      <c r="U38" s="4"/>
      <c r="V38" s="4"/>
      <c r="W38" s="4"/>
      <c r="X38" s="4"/>
      <c r="Y38" s="4"/>
      <c r="Z38" s="4"/>
    </row>
    <row r="39" spans="1:26" ht="15.75" customHeight="1" x14ac:dyDescent="0.2">
      <c r="A39" s="11"/>
      <c r="B39" s="50" t="s">
        <v>51</v>
      </c>
      <c r="C39" s="3">
        <f>CUMPRINC(C22/12,C23*12,C30,1,12,0)*-1</f>
        <v>9204.8306693826416</v>
      </c>
      <c r="D39" s="11"/>
      <c r="E39" s="3">
        <f>CUMPRINC(E22/12,E23*12,E30,1,12,0)*-1</f>
        <v>15021.069828607937</v>
      </c>
      <c r="F39" s="11"/>
      <c r="G39" s="11"/>
      <c r="H39" s="54"/>
      <c r="I39" s="11"/>
      <c r="J39" s="11"/>
      <c r="K39" s="11"/>
      <c r="L39" s="11"/>
      <c r="M39" s="11"/>
      <c r="N39" s="11"/>
      <c r="O39" s="11"/>
      <c r="P39" s="11"/>
      <c r="Q39" s="11"/>
      <c r="R39" s="11"/>
      <c r="S39" s="11"/>
      <c r="T39" s="11"/>
      <c r="U39" s="11"/>
      <c r="V39" s="11"/>
      <c r="W39" s="11"/>
      <c r="X39" s="11"/>
      <c r="Y39" s="11"/>
      <c r="Z39" s="11"/>
    </row>
    <row r="40" spans="1:26" ht="15.75" customHeight="1" x14ac:dyDescent="0.2">
      <c r="A40" s="11"/>
      <c r="B40" s="53" t="s">
        <v>58</v>
      </c>
      <c r="C40" s="3">
        <f>C39+C37</f>
        <v>33214.829005854874</v>
      </c>
      <c r="D40" s="11"/>
      <c r="E40" s="3">
        <f>E39+E37</f>
        <v>25556.056674389547</v>
      </c>
      <c r="F40" s="11"/>
      <c r="G40" s="11"/>
      <c r="H40" s="11"/>
      <c r="I40" s="11"/>
      <c r="J40" s="11"/>
      <c r="K40" s="11"/>
      <c r="L40" s="11"/>
      <c r="M40" s="11"/>
      <c r="N40" s="11"/>
      <c r="O40" s="11"/>
      <c r="P40" s="11"/>
      <c r="Q40" s="11"/>
      <c r="R40" s="11"/>
      <c r="S40" s="11"/>
      <c r="T40" s="11"/>
      <c r="U40" s="11"/>
      <c r="V40" s="11"/>
      <c r="W40" s="11"/>
      <c r="X40" s="11"/>
      <c r="Y40" s="11"/>
      <c r="Z40" s="11"/>
    </row>
    <row r="41" spans="1:26" ht="15.75" customHeight="1" x14ac:dyDescent="0.2">
      <c r="A41" s="11"/>
      <c r="B41" s="51" t="s">
        <v>57</v>
      </c>
      <c r="C41" s="52">
        <f>(C39+C37)/C31</f>
        <v>3.3415320931443532E-2</v>
      </c>
      <c r="D41" s="43"/>
      <c r="E41" s="52">
        <f>E40/E31</f>
        <v>3.9377591177795913E-2</v>
      </c>
      <c r="F41" s="11"/>
      <c r="G41" s="4"/>
      <c r="H41" s="4"/>
      <c r="I41" s="4"/>
      <c r="J41" s="4"/>
      <c r="K41" s="4"/>
      <c r="L41" s="11"/>
      <c r="M41" s="11"/>
      <c r="N41" s="11"/>
      <c r="O41" s="11"/>
      <c r="P41" s="11"/>
      <c r="Q41" s="11"/>
      <c r="R41" s="11"/>
      <c r="S41" s="11"/>
      <c r="T41" s="11"/>
      <c r="U41" s="11"/>
      <c r="V41" s="11"/>
      <c r="W41" s="11"/>
      <c r="X41" s="11"/>
      <c r="Y41" s="11"/>
      <c r="Z41" s="11"/>
    </row>
    <row r="42" spans="1:26" ht="15.75" customHeight="1" x14ac:dyDescent="0.2">
      <c r="A42" s="4"/>
      <c r="B42" s="4"/>
      <c r="C42" s="49"/>
      <c r="D42" s="4"/>
      <c r="E42" s="4"/>
      <c r="F42" s="4"/>
      <c r="G42" s="11"/>
      <c r="H42" s="11"/>
      <c r="I42" s="11"/>
      <c r="J42" s="11"/>
      <c r="K42" s="11"/>
      <c r="L42" s="4"/>
      <c r="M42" s="4"/>
      <c r="N42" s="4"/>
      <c r="O42" s="4"/>
      <c r="P42" s="4"/>
      <c r="Q42" s="4"/>
      <c r="R42" s="4"/>
      <c r="S42" s="4"/>
      <c r="T42" s="4"/>
      <c r="U42" s="4"/>
      <c r="V42" s="4"/>
      <c r="W42" s="4"/>
      <c r="X42" s="4"/>
      <c r="Y42" s="4"/>
      <c r="Z42" s="4"/>
    </row>
    <row r="43" spans="1:26" ht="15.75" customHeight="1" x14ac:dyDescent="0.2">
      <c r="A43" s="4"/>
      <c r="B43" s="68" t="s">
        <v>82</v>
      </c>
      <c r="C43" s="4"/>
      <c r="D43" s="4"/>
      <c r="E43" s="4"/>
      <c r="F43" s="4"/>
      <c r="G43" s="11"/>
      <c r="H43" s="11"/>
      <c r="I43" s="11"/>
      <c r="J43" s="11"/>
      <c r="K43" s="11"/>
      <c r="L43" s="4"/>
      <c r="M43" s="4"/>
      <c r="N43" s="4"/>
      <c r="O43" s="4"/>
      <c r="P43" s="4"/>
      <c r="Q43" s="4"/>
      <c r="R43" s="4"/>
      <c r="S43" s="4"/>
      <c r="T43" s="4"/>
      <c r="U43" s="4"/>
      <c r="V43" s="4"/>
      <c r="W43" s="4"/>
      <c r="X43" s="4"/>
      <c r="Y43" s="4"/>
      <c r="Z43" s="4"/>
    </row>
    <row r="44" spans="1:26" ht="12.75" x14ac:dyDescent="0.2">
      <c r="A44" s="4"/>
      <c r="B44" s="4"/>
      <c r="C44" s="4"/>
      <c r="D44" s="4"/>
      <c r="E44" s="4"/>
      <c r="F44" s="4"/>
      <c r="G44" s="11"/>
      <c r="H44" s="11"/>
      <c r="I44" s="11"/>
      <c r="J44" s="11"/>
      <c r="K44" s="11"/>
      <c r="L44" s="4"/>
      <c r="M44" s="4"/>
      <c r="N44" s="4"/>
      <c r="O44" s="4"/>
      <c r="P44" s="4"/>
      <c r="Q44" s="4"/>
      <c r="R44" s="4"/>
      <c r="S44" s="4"/>
      <c r="T44" s="4"/>
      <c r="U44" s="4"/>
      <c r="V44" s="4"/>
      <c r="W44" s="4"/>
      <c r="X44" s="4"/>
      <c r="Y44" s="4"/>
      <c r="Z44" s="4"/>
    </row>
    <row r="45" spans="1:26" ht="12.75" x14ac:dyDescent="0.2">
      <c r="A45" s="4"/>
      <c r="B45" s="43" t="s">
        <v>48</v>
      </c>
      <c r="C45" s="4"/>
      <c r="D45" s="4"/>
      <c r="E45" s="4"/>
      <c r="F45" s="4"/>
      <c r="G45" s="4"/>
      <c r="H45" s="4"/>
      <c r="I45" s="4"/>
      <c r="J45" s="4"/>
      <c r="K45" s="4"/>
      <c r="L45" s="4"/>
      <c r="M45" s="4"/>
      <c r="N45" s="4"/>
      <c r="O45" s="4"/>
      <c r="P45" s="4"/>
      <c r="Q45" s="4"/>
      <c r="R45" s="4"/>
      <c r="S45" s="4"/>
      <c r="T45" s="4"/>
      <c r="U45" s="4"/>
      <c r="V45" s="4"/>
      <c r="W45" s="4"/>
      <c r="X45" s="4"/>
      <c r="Y45" s="4"/>
      <c r="Z45" s="4"/>
    </row>
    <row r="46" spans="1:26" ht="12.75"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x14ac:dyDescent="0.2">
      <c r="A47" s="4"/>
      <c r="B47" s="4"/>
      <c r="C47" s="69"/>
      <c r="D47" s="4"/>
      <c r="E47" s="4"/>
      <c r="F47" s="4"/>
      <c r="G47" s="4"/>
      <c r="H47" s="4"/>
      <c r="I47" s="4"/>
      <c r="J47" s="4"/>
      <c r="K47" s="4"/>
      <c r="L47" s="4"/>
      <c r="M47" s="4"/>
      <c r="N47" s="4"/>
      <c r="O47" s="4"/>
      <c r="P47" s="4"/>
      <c r="Q47" s="4"/>
      <c r="R47" s="4"/>
      <c r="S47" s="4"/>
      <c r="T47" s="4"/>
      <c r="U47" s="4"/>
      <c r="V47" s="4"/>
      <c r="W47" s="4"/>
      <c r="X47" s="4"/>
      <c r="Y47" s="4"/>
      <c r="Z47" s="4"/>
    </row>
    <row r="48" spans="1:26" ht="12.75"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75"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75"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2.75"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2.75"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2.75"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2.75"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2.75"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2.75"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ht="12.75"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ht="12.75"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ht="12.75"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ht="12.75"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ht="12.75"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ht="12.75"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ht="12.75"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ht="12.75"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ht="12.75"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ht="12.75"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ht="12.75"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ht="15.75" customHeight="1" x14ac:dyDescent="0.2">
      <c r="G1020" s="4"/>
      <c r="H1020" s="4"/>
      <c r="I1020" s="4"/>
      <c r="J1020" s="4"/>
      <c r="K1020" s="4"/>
    </row>
    <row r="1021" spans="1:26" ht="15.75" customHeight="1" x14ac:dyDescent="0.2">
      <c r="G1021" s="4"/>
      <c r="H1021" s="4"/>
      <c r="I1021" s="4"/>
      <c r="J1021" s="4"/>
      <c r="K1021" s="4"/>
    </row>
    <row r="1022" spans="1:26" ht="15.75" customHeight="1" x14ac:dyDescent="0.2">
      <c r="G1022" s="4"/>
      <c r="H1022" s="4"/>
      <c r="I1022" s="4"/>
      <c r="J1022" s="4"/>
      <c r="K1022" s="4"/>
    </row>
  </sheetData>
  <pageMargins left="0.7" right="0.7" top="0.75" bottom="0.75" header="0.3" footer="0.3"/>
  <pageSetup scale="97" orientation="portrait" r:id="rId1"/>
  <headerFooter>
    <oddFooter>&amp;L&amp;D&amp;CNick Schoch 760-201-6758 nick@nickschoch.com</oddFooter>
  </headerFooter>
  <colBreaks count="1" manualBreakCount="1">
    <brk id="6" max="1048575" man="1"/>
  </colBreaks>
  <ignoredErrors>
    <ignoredError sqref="E9 I21 I29"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Sizer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Schoch</dc:creator>
  <cp:lastModifiedBy>Nick Schoch</cp:lastModifiedBy>
  <cp:lastPrinted>2019-12-31T18:07:25Z</cp:lastPrinted>
  <dcterms:created xsi:type="dcterms:W3CDTF">2019-10-01T10:13:14Z</dcterms:created>
  <dcterms:modified xsi:type="dcterms:W3CDTF">2020-01-02T21:42:12Z</dcterms:modified>
</cp:coreProperties>
</file>